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065" tabRatio="818" activeTab="0"/>
  </bookViews>
  <sheets>
    <sheet name="Summ Valuation " sheetId="1" r:id="rId1"/>
  </sheets>
  <definedNames>
    <definedName name="_xlnm.Print_Area" localSheetId="0">'Summ Valuation '!$A$1:$M$53</definedName>
  </definedNames>
  <calcPr fullCalcOnLoad="1"/>
</workbook>
</file>

<file path=xl/sharedStrings.xml><?xml version="1.0" encoding="utf-8"?>
<sst xmlns="http://schemas.openxmlformats.org/spreadsheetml/2006/main" count="62" uniqueCount="50">
  <si>
    <t>Asset Class</t>
  </si>
  <si>
    <t>Value</t>
  </si>
  <si>
    <t>Allocation</t>
  </si>
  <si>
    <t>£'000</t>
  </si>
  <si>
    <t>%</t>
  </si>
  <si>
    <t xml:space="preserve">Strategic </t>
  </si>
  <si>
    <t>Property</t>
  </si>
  <si>
    <t>Private Equity</t>
  </si>
  <si>
    <t>Pantheon</t>
  </si>
  <si>
    <t>Cash &amp; NCA</t>
  </si>
  <si>
    <t>Debtors and Creditors</t>
  </si>
  <si>
    <t>Total Assets</t>
  </si>
  <si>
    <t>State Street</t>
  </si>
  <si>
    <t>Global Equities</t>
  </si>
  <si>
    <t>Bonds</t>
  </si>
  <si>
    <t>Total Bonds</t>
  </si>
  <si>
    <t>Total - property</t>
  </si>
  <si>
    <t>Total Equities</t>
  </si>
  <si>
    <t>Blackrock - FI</t>
  </si>
  <si>
    <t>Blackrock - IL</t>
  </si>
  <si>
    <t>Aviva</t>
  </si>
  <si>
    <t xml:space="preserve"> </t>
  </si>
  <si>
    <t>Alternatives</t>
  </si>
  <si>
    <t>Total Alternatives</t>
  </si>
  <si>
    <t>Standard Life</t>
  </si>
  <si>
    <t>Record passive currency hedge</t>
  </si>
  <si>
    <t>Cash Managers</t>
  </si>
  <si>
    <t>GMO</t>
  </si>
  <si>
    <t>Total Global Equities</t>
  </si>
  <si>
    <t>Total Private Equity</t>
  </si>
  <si>
    <t>Insight</t>
  </si>
  <si>
    <t>Cash NatWest</t>
  </si>
  <si>
    <t>Cash Custodian (JP Morgan)</t>
  </si>
  <si>
    <t>Oldfields</t>
  </si>
  <si>
    <t>Total Net Current Assets</t>
  </si>
  <si>
    <t>Range</t>
  </si>
  <si>
    <t>58-68</t>
  </si>
  <si>
    <t>4-6</t>
  </si>
  <si>
    <t>8-12</t>
  </si>
  <si>
    <t>11-15</t>
  </si>
  <si>
    <t>Appendix 1</t>
  </si>
  <si>
    <t>31.03.2016</t>
  </si>
  <si>
    <t>CIV Investment</t>
  </si>
  <si>
    <t xml:space="preserve">Movement </t>
  </si>
  <si>
    <t>Fund Valuation and Performance</t>
  </si>
  <si>
    <t>Longview (Hedged)</t>
  </si>
  <si>
    <t>30.09.2016</t>
  </si>
  <si>
    <t>30th September &amp; 31st October 2016</t>
  </si>
  <si>
    <t>31.10.2016</t>
  </si>
  <si>
    <t>YTD (Mar to Oct16)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</si>
</sst>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0.0%"/>
    <numFmt numFmtId="174" formatCode="[$-F800]dddd\,\ mmmm\ dd\,\ yyyy"/>
    <numFmt numFmtId="175" formatCode="[$€-2]\ #,##0;[Red]\-[$€-2]\ #,##0"/>
    <numFmt numFmtId="176" formatCode="0.00000"/>
    <numFmt numFmtId="177" formatCode="#,##0.0000"/>
    <numFmt numFmtId="178" formatCode="[$€-2]\ #,##0.00;[Red]\-[$€-2]\ #,##0.00"/>
    <numFmt numFmtId="179" formatCode="#,##0.000"/>
    <numFmt numFmtId="180" formatCode="d\.m\.yy;@"/>
    <numFmt numFmtId="181" formatCode="[$$-409]#,##0"/>
    <numFmt numFmtId="182" formatCode="[$-409]dddd\,\ mmmm\ dd\,\ yyyy"/>
    <numFmt numFmtId="183" formatCode="0.0000"/>
    <numFmt numFmtId="184" formatCode="[$-409]d\-mmm\-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0.0000%"/>
    <numFmt numFmtId="191" formatCode="0.000%"/>
    <numFmt numFmtId="192" formatCode="0.0"/>
    <numFmt numFmtId="193" formatCode="#,##0_ ;\-#,##0\ "/>
    <numFmt numFmtId="194" formatCode="#,##0.0"/>
    <numFmt numFmtId="195" formatCode="_-* #,##0.0_-;\-* #,##0.0_-;_-* &quot;-&quot;??_-;_-@_-"/>
    <numFmt numFmtId="196" formatCode="#,##0.00_ ;\-#,##0.00\ "/>
    <numFmt numFmtId="197" formatCode="#,##0.00_ ;[Red]\-#,##0.00\ "/>
    <numFmt numFmtId="198" formatCode="_-* #,##0.000_-;\-* #,##0.000_-;_-* &quot;-&quot;??_-;_-@_-"/>
    <numFmt numFmtId="199" formatCode="0.000"/>
    <numFmt numFmtId="200" formatCode="0.00000%"/>
    <numFmt numFmtId="201" formatCode="0.000000%"/>
    <numFmt numFmtId="202" formatCode="#,##0.00\ ;\(#,##0.00\)"/>
    <numFmt numFmtId="203" formatCode="0.0000000000000000%"/>
    <numFmt numFmtId="204" formatCode="0.00000000000000000%"/>
    <numFmt numFmtId="205" formatCode="0.000000000000000000%"/>
    <numFmt numFmtId="206" formatCode="0.000000000000000%"/>
    <numFmt numFmtId="207" formatCode="0.00000000000000%"/>
    <numFmt numFmtId="208" formatCode="0.0000000000000%"/>
    <numFmt numFmtId="209" formatCode="0.000000000000%"/>
    <numFmt numFmtId="210" formatCode="0.00000000000%"/>
    <numFmt numFmtId="211" formatCode="0.0000000000%"/>
    <numFmt numFmtId="212" formatCode="0.000000000%"/>
    <numFmt numFmtId="213" formatCode="0.00000000%"/>
    <numFmt numFmtId="214" formatCode="0.0000000%"/>
    <numFmt numFmtId="215" formatCode="[$€-2]\ #,##0"/>
    <numFmt numFmtId="216" formatCode="[$£-809]#,##0"/>
    <numFmt numFmtId="217" formatCode="dd/mm/yyyy;@"/>
    <numFmt numFmtId="218" formatCode="[$£-809]#,##0.00"/>
    <numFmt numFmtId="219" formatCode="0.00_ ;[Red]\-0.00\ "/>
    <numFmt numFmtId="220" formatCode="#,##0.00;\(#,##0.00\)"/>
    <numFmt numFmtId="221" formatCode="#,##0.00;\(#,##0.00\)\l"/>
    <numFmt numFmtId="222" formatCode="mmm\-yyyy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7" fillId="3" borderId="0" applyNumberFormat="0" applyBorder="0" applyAlignment="0" applyProtection="0"/>
    <xf numFmtId="0" fontId="10" fillId="4" borderId="0" applyNumberFormat="0" applyBorder="0" applyAlignment="0" applyProtection="0"/>
    <xf numFmtId="0" fontId="47" fillId="5" borderId="0" applyNumberFormat="0" applyBorder="0" applyAlignment="0" applyProtection="0"/>
    <xf numFmtId="0" fontId="10" fillId="6" borderId="0" applyNumberFormat="0" applyBorder="0" applyAlignment="0" applyProtection="0"/>
    <xf numFmtId="0" fontId="47" fillId="7" borderId="0" applyNumberFormat="0" applyBorder="0" applyAlignment="0" applyProtection="0"/>
    <xf numFmtId="0" fontId="10" fillId="8" borderId="0" applyNumberFormat="0" applyBorder="0" applyAlignment="0" applyProtection="0"/>
    <xf numFmtId="0" fontId="47" fillId="9" borderId="0" applyNumberFormat="0" applyBorder="0" applyAlignment="0" applyProtection="0"/>
    <xf numFmtId="0" fontId="10" fillId="10" borderId="0" applyNumberFormat="0" applyBorder="0" applyAlignment="0" applyProtection="0"/>
    <xf numFmtId="0" fontId="47" fillId="11" borderId="0" applyNumberFormat="0" applyBorder="0" applyAlignment="0" applyProtection="0"/>
    <xf numFmtId="0" fontId="10" fillId="12" borderId="0" applyNumberFormat="0" applyBorder="0" applyAlignment="0" applyProtection="0"/>
    <xf numFmtId="0" fontId="47" fillId="13" borderId="0" applyNumberFormat="0" applyBorder="0" applyAlignment="0" applyProtection="0"/>
    <xf numFmtId="0" fontId="10" fillId="14" borderId="0" applyNumberFormat="0" applyBorder="0" applyAlignment="0" applyProtection="0"/>
    <xf numFmtId="0" fontId="47" fillId="15" borderId="0" applyNumberFormat="0" applyBorder="0" applyAlignment="0" applyProtection="0"/>
    <xf numFmtId="0" fontId="10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8" borderId="0" applyNumberFormat="0" applyBorder="0" applyAlignment="0" applyProtection="0"/>
    <xf numFmtId="0" fontId="47" fillId="20" borderId="0" applyNumberFormat="0" applyBorder="0" applyAlignment="0" applyProtection="0"/>
    <xf numFmtId="0" fontId="10" fillId="14" borderId="0" applyNumberFormat="0" applyBorder="0" applyAlignment="0" applyProtection="0"/>
    <xf numFmtId="0" fontId="47" fillId="21" borderId="0" applyNumberFormat="0" applyBorder="0" applyAlignment="0" applyProtection="0"/>
    <xf numFmtId="0" fontId="10" fillId="22" borderId="0" applyNumberFormat="0" applyBorder="0" applyAlignment="0" applyProtection="0"/>
    <xf numFmtId="0" fontId="47" fillId="23" borderId="0" applyNumberFormat="0" applyBorder="0" applyAlignment="0" applyProtection="0"/>
    <xf numFmtId="0" fontId="11" fillId="24" borderId="0" applyNumberFormat="0" applyBorder="0" applyAlignment="0" applyProtection="0"/>
    <xf numFmtId="0" fontId="48" fillId="25" borderId="0" applyNumberFormat="0" applyBorder="0" applyAlignment="0" applyProtection="0"/>
    <xf numFmtId="0" fontId="11" fillId="16" borderId="0" applyNumberFormat="0" applyBorder="0" applyAlignment="0" applyProtection="0"/>
    <xf numFmtId="0" fontId="48" fillId="26" borderId="0" applyNumberFormat="0" applyBorder="0" applyAlignment="0" applyProtection="0"/>
    <xf numFmtId="0" fontId="11" fillId="18" borderId="0" applyNumberFormat="0" applyBorder="0" applyAlignment="0" applyProtection="0"/>
    <xf numFmtId="0" fontId="48" fillId="27" borderId="0" applyNumberFormat="0" applyBorder="0" applyAlignment="0" applyProtection="0"/>
    <xf numFmtId="0" fontId="11" fillId="28" borderId="0" applyNumberFormat="0" applyBorder="0" applyAlignment="0" applyProtection="0"/>
    <xf numFmtId="0" fontId="48" fillId="29" borderId="0" applyNumberFormat="0" applyBorder="0" applyAlignment="0" applyProtection="0"/>
    <xf numFmtId="0" fontId="11" fillId="30" borderId="0" applyNumberFormat="0" applyBorder="0" applyAlignment="0" applyProtection="0"/>
    <xf numFmtId="0" fontId="48" fillId="31" borderId="0" applyNumberFormat="0" applyBorder="0" applyAlignment="0" applyProtection="0"/>
    <xf numFmtId="0" fontId="11" fillId="32" borderId="0" applyNumberFormat="0" applyBorder="0" applyAlignment="0" applyProtection="0"/>
    <xf numFmtId="0" fontId="48" fillId="33" borderId="0" applyNumberFormat="0" applyBorder="0" applyAlignment="0" applyProtection="0"/>
    <xf numFmtId="0" fontId="11" fillId="34" borderId="0" applyNumberFormat="0" applyBorder="0" applyAlignment="0" applyProtection="0"/>
    <xf numFmtId="0" fontId="48" fillId="35" borderId="0" applyNumberFormat="0" applyBorder="0" applyAlignment="0" applyProtection="0"/>
    <xf numFmtId="0" fontId="11" fillId="36" borderId="0" applyNumberFormat="0" applyBorder="0" applyAlignment="0" applyProtection="0"/>
    <xf numFmtId="0" fontId="48" fillId="37" borderId="0" applyNumberFormat="0" applyBorder="0" applyAlignment="0" applyProtection="0"/>
    <xf numFmtId="0" fontId="11" fillId="38" borderId="0" applyNumberFormat="0" applyBorder="0" applyAlignment="0" applyProtection="0"/>
    <xf numFmtId="0" fontId="48" fillId="39" borderId="0" applyNumberFormat="0" applyBorder="0" applyAlignment="0" applyProtection="0"/>
    <xf numFmtId="0" fontId="11" fillId="28" borderId="0" applyNumberFormat="0" applyBorder="0" applyAlignment="0" applyProtection="0"/>
    <xf numFmtId="0" fontId="48" fillId="40" borderId="0" applyNumberFormat="0" applyBorder="0" applyAlignment="0" applyProtection="0"/>
    <xf numFmtId="0" fontId="11" fillId="30" borderId="0" applyNumberFormat="0" applyBorder="0" applyAlignment="0" applyProtection="0"/>
    <xf numFmtId="0" fontId="48" fillId="41" borderId="0" applyNumberFormat="0" applyBorder="0" applyAlignment="0" applyProtection="0"/>
    <xf numFmtId="0" fontId="11" fillId="42" borderId="0" applyNumberFormat="0" applyBorder="0" applyAlignment="0" applyProtection="0"/>
    <xf numFmtId="0" fontId="48" fillId="43" borderId="0" applyNumberFormat="0" applyBorder="0" applyAlignment="0" applyProtection="0"/>
    <xf numFmtId="0" fontId="12" fillId="4" borderId="0" applyNumberFormat="0" applyBorder="0" applyAlignment="0" applyProtection="0"/>
    <xf numFmtId="0" fontId="49" fillId="44" borderId="0" applyNumberFormat="0" applyBorder="0" applyAlignment="0" applyProtection="0"/>
    <xf numFmtId="0" fontId="13" fillId="45" borderId="1" applyNumberFormat="0" applyAlignment="0" applyProtection="0"/>
    <xf numFmtId="0" fontId="50" fillId="46" borderId="2" applyNumberFormat="0" applyAlignment="0" applyProtection="0"/>
    <xf numFmtId="0" fontId="14" fillId="47" borderId="3" applyNumberFormat="0" applyAlignment="0" applyProtection="0"/>
    <xf numFmtId="0" fontId="5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53" fillId="49" borderId="0" applyNumberFormat="0" applyBorder="0" applyAlignment="0" applyProtection="0"/>
    <xf numFmtId="0" fontId="17" fillId="0" borderId="5" applyNumberFormat="0" applyFill="0" applyAlignment="0" applyProtection="0"/>
    <xf numFmtId="0" fontId="54" fillId="0" borderId="6" applyNumberFormat="0" applyFill="0" applyAlignment="0" applyProtection="0"/>
    <xf numFmtId="0" fontId="18" fillId="0" borderId="7" applyNumberFormat="0" applyFill="0" applyAlignment="0" applyProtection="0"/>
    <xf numFmtId="0" fontId="55" fillId="0" borderId="8" applyNumberFormat="0" applyFill="0" applyAlignment="0" applyProtection="0"/>
    <xf numFmtId="0" fontId="19" fillId="0" borderId="9" applyNumberFormat="0" applyFill="0" applyAlignment="0" applyProtection="0"/>
    <xf numFmtId="0" fontId="56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2" borderId="1" applyNumberFormat="0" applyAlignment="0" applyProtection="0"/>
    <xf numFmtId="0" fontId="57" fillId="50" borderId="2" applyNumberFormat="0" applyAlignment="0" applyProtection="0"/>
    <xf numFmtId="0" fontId="21" fillId="0" borderId="11" applyNumberFormat="0" applyFill="0" applyAlignment="0" applyProtection="0"/>
    <xf numFmtId="0" fontId="58" fillId="0" borderId="12" applyNumberFormat="0" applyFill="0" applyAlignment="0" applyProtection="0"/>
    <xf numFmtId="0" fontId="22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47" fillId="54" borderId="14" applyNumberFormat="0" applyFont="0" applyAlignment="0" applyProtection="0"/>
    <xf numFmtId="0" fontId="23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4" fillId="51" borderId="15" applyNumberFormat="0" applyProtection="0">
      <alignment vertical="center"/>
    </xf>
    <xf numFmtId="4" fontId="25" fillId="51" borderId="15" applyNumberFormat="0" applyProtection="0">
      <alignment vertical="center"/>
    </xf>
    <xf numFmtId="4" fontId="24" fillId="51" borderId="15" applyNumberFormat="0" applyProtection="0">
      <alignment horizontal="left" vertical="center" indent="1"/>
    </xf>
    <xf numFmtId="4" fontId="24" fillId="51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4" fontId="24" fillId="4" borderId="15" applyNumberFormat="0" applyProtection="0">
      <alignment horizontal="right" vertical="center"/>
    </xf>
    <xf numFmtId="4" fontId="24" fillId="16" borderId="15" applyNumberFormat="0" applyProtection="0">
      <alignment horizontal="right" vertical="center"/>
    </xf>
    <xf numFmtId="4" fontId="24" fillId="36" borderId="15" applyNumberFormat="0" applyProtection="0">
      <alignment horizontal="right" vertical="center"/>
    </xf>
    <xf numFmtId="4" fontId="24" fillId="22" borderId="15" applyNumberFormat="0" applyProtection="0">
      <alignment horizontal="right" vertical="center"/>
    </xf>
    <xf numFmtId="4" fontId="24" fillId="32" borderId="15" applyNumberFormat="0" applyProtection="0">
      <alignment horizontal="right" vertical="center"/>
    </xf>
    <xf numFmtId="4" fontId="24" fillId="42" borderId="15" applyNumberFormat="0" applyProtection="0">
      <alignment horizontal="right" vertical="center"/>
    </xf>
    <xf numFmtId="4" fontId="24" fillId="38" borderId="15" applyNumberFormat="0" applyProtection="0">
      <alignment horizontal="right" vertical="center"/>
    </xf>
    <xf numFmtId="4" fontId="24" fillId="55" borderId="15" applyNumberFormat="0" applyProtection="0">
      <alignment horizontal="right" vertical="center"/>
    </xf>
    <xf numFmtId="4" fontId="24" fillId="18" borderId="15" applyNumberFormat="0" applyProtection="0">
      <alignment horizontal="right" vertical="center"/>
    </xf>
    <xf numFmtId="4" fontId="26" fillId="56" borderId="15" applyNumberFormat="0" applyProtection="0">
      <alignment horizontal="left" vertical="center" indent="1"/>
    </xf>
    <xf numFmtId="4" fontId="24" fillId="57" borderId="17" applyNumberFormat="0" applyProtection="0">
      <alignment horizontal="left" vertical="center" indent="1"/>
    </xf>
    <xf numFmtId="4" fontId="27" fillId="58" borderId="0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4" fontId="24" fillId="57" borderId="15" applyNumberFormat="0" applyProtection="0">
      <alignment horizontal="left" vertical="center" indent="1"/>
    </xf>
    <xf numFmtId="4" fontId="24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4" fontId="24" fillId="53" borderId="15" applyNumberFormat="0" applyProtection="0">
      <alignment vertical="center"/>
    </xf>
    <xf numFmtId="4" fontId="25" fillId="53" borderId="15" applyNumberFormat="0" applyProtection="0">
      <alignment vertical="center"/>
    </xf>
    <xf numFmtId="4" fontId="24" fillId="53" borderId="15" applyNumberFormat="0" applyProtection="0">
      <alignment horizontal="left" vertical="center" indent="1"/>
    </xf>
    <xf numFmtId="4" fontId="24" fillId="53" borderId="15" applyNumberFormat="0" applyProtection="0">
      <alignment horizontal="left" vertical="center" indent="1"/>
    </xf>
    <xf numFmtId="4" fontId="24" fillId="57" borderId="15" applyNumberFormat="0" applyProtection="0">
      <alignment horizontal="right" vertical="center"/>
    </xf>
    <xf numFmtId="4" fontId="25" fillId="57" borderId="15" applyNumberFormat="0" applyProtection="0">
      <alignment horizontal="right" vertical="center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28" fillId="0" borderId="0">
      <alignment/>
      <protection/>
    </xf>
    <xf numFmtId="4" fontId="29" fillId="57" borderId="15" applyNumberFormat="0" applyProtection="0">
      <alignment horizontal="right" vertical="center"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6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60" borderId="20" xfId="0" applyFill="1" applyBorder="1" applyAlignment="1">
      <alignment/>
    </xf>
    <xf numFmtId="0" fontId="0" fillId="60" borderId="21" xfId="0" applyFill="1" applyBorder="1" applyAlignment="1">
      <alignment/>
    </xf>
    <xf numFmtId="0" fontId="33" fillId="60" borderId="22" xfId="0" applyFont="1" applyFill="1" applyBorder="1" applyAlignment="1">
      <alignment horizontal="center"/>
    </xf>
    <xf numFmtId="0" fontId="4" fillId="60" borderId="0" xfId="0" applyFont="1" applyFill="1" applyBorder="1" applyAlignment="1">
      <alignment horizontal="center"/>
    </xf>
    <xf numFmtId="0" fontId="6" fillId="60" borderId="22" xfId="0" applyFont="1" applyFill="1" applyBorder="1" applyAlignment="1">
      <alignment horizontal="center"/>
    </xf>
    <xf numFmtId="0" fontId="0" fillId="60" borderId="22" xfId="0" applyFill="1" applyBorder="1" applyAlignment="1">
      <alignment horizontal="center"/>
    </xf>
    <xf numFmtId="0" fontId="5" fillId="60" borderId="23" xfId="0" applyFont="1" applyFill="1" applyBorder="1" applyAlignment="1">
      <alignment/>
    </xf>
    <xf numFmtId="0" fontId="5" fillId="60" borderId="0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0" fontId="4" fillId="60" borderId="22" xfId="0" applyFont="1" applyFill="1" applyBorder="1" applyAlignment="1">
      <alignment horizontal="center"/>
    </xf>
    <xf numFmtId="14" fontId="4" fillId="60" borderId="0" xfId="0" applyNumberFormat="1" applyFont="1" applyFill="1" applyBorder="1" applyAlignment="1">
      <alignment horizontal="center"/>
    </xf>
    <xf numFmtId="0" fontId="4" fillId="60" borderId="23" xfId="0" applyFont="1" applyFill="1" applyBorder="1" applyAlignment="1">
      <alignment/>
    </xf>
    <xf numFmtId="3" fontId="5" fillId="60" borderId="0" xfId="0" applyNumberFormat="1" applyFont="1" applyFill="1" applyBorder="1" applyAlignment="1">
      <alignment/>
    </xf>
    <xf numFmtId="9" fontId="5" fillId="60" borderId="0" xfId="0" applyNumberFormat="1" applyFont="1" applyFill="1" applyBorder="1" applyAlignment="1">
      <alignment horizontal="center"/>
    </xf>
    <xf numFmtId="3" fontId="5" fillId="60" borderId="0" xfId="0" applyNumberFormat="1" applyFont="1" applyFill="1" applyBorder="1" applyAlignment="1">
      <alignment horizontal="center"/>
    </xf>
    <xf numFmtId="9" fontId="0" fillId="60" borderId="0" xfId="105" applyFont="1" applyFill="1" applyBorder="1" applyAlignment="1">
      <alignment horizontal="center"/>
    </xf>
    <xf numFmtId="1" fontId="5" fillId="60" borderId="0" xfId="0" applyNumberFormat="1" applyFont="1" applyFill="1" applyBorder="1" applyAlignment="1">
      <alignment horizontal="center"/>
    </xf>
    <xf numFmtId="2" fontId="5" fillId="60" borderId="0" xfId="0" applyNumberFormat="1" applyFont="1" applyFill="1" applyBorder="1" applyAlignment="1">
      <alignment horizontal="center"/>
    </xf>
    <xf numFmtId="2" fontId="7" fillId="60" borderId="22" xfId="0" applyNumberFormat="1" applyFont="1" applyFill="1" applyBorder="1" applyAlignment="1">
      <alignment horizontal="center"/>
    </xf>
    <xf numFmtId="3" fontId="5" fillId="60" borderId="24" xfId="0" applyNumberFormat="1" applyFont="1" applyFill="1" applyBorder="1" applyAlignment="1">
      <alignment/>
    </xf>
    <xf numFmtId="10" fontId="5" fillId="60" borderId="0" xfId="0" applyNumberFormat="1" applyFont="1" applyFill="1" applyBorder="1" applyAlignment="1">
      <alignment/>
    </xf>
    <xf numFmtId="3" fontId="4" fillId="60" borderId="25" xfId="0" applyNumberFormat="1" applyFont="1" applyFill="1" applyBorder="1" applyAlignment="1">
      <alignment/>
    </xf>
    <xf numFmtId="1" fontId="4" fillId="60" borderId="25" xfId="0" applyNumberFormat="1" applyFont="1" applyFill="1" applyBorder="1" applyAlignment="1">
      <alignment horizontal="center"/>
    </xf>
    <xf numFmtId="2" fontId="4" fillId="60" borderId="26" xfId="0" applyNumberFormat="1" applyFont="1" applyFill="1" applyBorder="1" applyAlignment="1">
      <alignment horizontal="center"/>
    </xf>
    <xf numFmtId="2" fontId="5" fillId="60" borderId="22" xfId="0" applyNumberFormat="1" applyFont="1" applyFill="1" applyBorder="1" applyAlignment="1">
      <alignment horizontal="center"/>
    </xf>
    <xf numFmtId="1" fontId="5" fillId="60" borderId="27" xfId="0" applyNumberFormat="1" applyFont="1" applyFill="1" applyBorder="1" applyAlignment="1">
      <alignment horizontal="center"/>
    </xf>
    <xf numFmtId="2" fontId="5" fillId="60" borderId="27" xfId="0" applyNumberFormat="1" applyFont="1" applyFill="1" applyBorder="1" applyAlignment="1">
      <alignment horizontal="center"/>
    </xf>
    <xf numFmtId="2" fontId="5" fillId="60" borderId="28" xfId="0" applyNumberFormat="1" applyFont="1" applyFill="1" applyBorder="1" applyAlignment="1">
      <alignment horizontal="center"/>
    </xf>
    <xf numFmtId="3" fontId="5" fillId="60" borderId="25" xfId="0" applyNumberFormat="1" applyFont="1" applyFill="1" applyBorder="1" applyAlignment="1">
      <alignment/>
    </xf>
    <xf numFmtId="3" fontId="0" fillId="60" borderId="0" xfId="0" applyNumberFormat="1" applyFont="1" applyFill="1" applyBorder="1" applyAlignment="1">
      <alignment wrapText="1"/>
    </xf>
    <xf numFmtId="1" fontId="5" fillId="60" borderId="29" xfId="0" applyNumberFormat="1" applyFont="1" applyFill="1" applyBorder="1" applyAlignment="1">
      <alignment horizontal="center"/>
    </xf>
    <xf numFmtId="2" fontId="5" fillId="60" borderId="28" xfId="0" applyNumberFormat="1" applyFont="1" applyFill="1" applyBorder="1" applyAlignment="1" quotePrefix="1">
      <alignment horizontal="center"/>
    </xf>
    <xf numFmtId="10" fontId="8" fillId="60" borderId="0" xfId="0" applyNumberFormat="1" applyFont="1" applyFill="1" applyBorder="1" applyAlignment="1">
      <alignment/>
    </xf>
    <xf numFmtId="14" fontId="0" fillId="60" borderId="0" xfId="0" applyNumberFormat="1" applyFill="1" applyBorder="1" applyAlignment="1">
      <alignment horizontal="center"/>
    </xf>
    <xf numFmtId="1" fontId="5" fillId="60" borderId="24" xfId="0" applyNumberFormat="1" applyFont="1" applyFill="1" applyBorder="1" applyAlignment="1">
      <alignment horizontal="center"/>
    </xf>
    <xf numFmtId="2" fontId="5" fillId="60" borderId="30" xfId="0" applyNumberFormat="1" applyFont="1" applyFill="1" applyBorder="1" applyAlignment="1" quotePrefix="1">
      <alignment horizontal="center"/>
    </xf>
    <xf numFmtId="3" fontId="0" fillId="60" borderId="0" xfId="0" applyNumberFormat="1" applyFont="1" applyFill="1" applyBorder="1" applyAlignment="1">
      <alignment horizontal="center" wrapText="1"/>
    </xf>
    <xf numFmtId="0" fontId="0" fillId="60" borderId="0" xfId="0" applyFont="1" applyFill="1" applyBorder="1" applyAlignment="1">
      <alignment horizontal="center" wrapText="1"/>
    </xf>
    <xf numFmtId="1" fontId="5" fillId="60" borderId="22" xfId="0" applyNumberFormat="1" applyFont="1" applyFill="1" applyBorder="1" applyAlignment="1">
      <alignment horizontal="center"/>
    </xf>
    <xf numFmtId="3" fontId="0" fillId="60" borderId="0" xfId="0" applyNumberFormat="1" applyFont="1" applyFill="1" applyBorder="1" applyAlignment="1">
      <alignment/>
    </xf>
    <xf numFmtId="3" fontId="5" fillId="60" borderId="27" xfId="0" applyNumberFormat="1" applyFont="1" applyFill="1" applyBorder="1" applyAlignment="1">
      <alignment/>
    </xf>
    <xf numFmtId="3" fontId="5" fillId="60" borderId="29" xfId="0" applyNumberFormat="1" applyFont="1" applyFill="1" applyBorder="1" applyAlignment="1">
      <alignment/>
    </xf>
    <xf numFmtId="0" fontId="0" fillId="60" borderId="22" xfId="0" applyFont="1" applyFill="1" applyBorder="1" applyAlignment="1">
      <alignment horizontal="center"/>
    </xf>
    <xf numFmtId="0" fontId="0" fillId="60" borderId="0" xfId="0" applyFill="1" applyBorder="1" applyAlignment="1">
      <alignment/>
    </xf>
    <xf numFmtId="3" fontId="5" fillId="60" borderId="0" xfId="0" applyNumberFormat="1" applyFont="1" applyFill="1" applyBorder="1" applyAlignment="1">
      <alignment/>
    </xf>
    <xf numFmtId="173" fontId="5" fillId="60" borderId="0" xfId="0" applyNumberFormat="1" applyFont="1" applyFill="1" applyBorder="1" applyAlignment="1">
      <alignment horizontal="center"/>
    </xf>
    <xf numFmtId="0" fontId="0" fillId="60" borderId="31" xfId="0" applyFill="1" applyBorder="1" applyAlignment="1">
      <alignment/>
    </xf>
    <xf numFmtId="0" fontId="0" fillId="60" borderId="29" xfId="0" applyFill="1" applyBorder="1" applyAlignment="1">
      <alignment/>
    </xf>
    <xf numFmtId="0" fontId="0" fillId="60" borderId="29" xfId="0" applyFill="1" applyBorder="1" applyAlignment="1">
      <alignment horizontal="center"/>
    </xf>
    <xf numFmtId="0" fontId="0" fillId="60" borderId="32" xfId="0" applyFill="1" applyBorder="1" applyAlignment="1">
      <alignment horizontal="center"/>
    </xf>
    <xf numFmtId="10" fontId="4" fillId="60" borderId="0" xfId="105" applyNumberFormat="1" applyFont="1" applyFill="1" applyBorder="1" applyAlignment="1">
      <alignment horizontal="center"/>
    </xf>
    <xf numFmtId="3" fontId="4" fillId="60" borderId="0" xfId="0" applyNumberFormat="1" applyFont="1" applyFill="1" applyBorder="1" applyAlignment="1">
      <alignment/>
    </xf>
    <xf numFmtId="10" fontId="4" fillId="60" borderId="0" xfId="0" applyNumberFormat="1" applyFont="1" applyFill="1" applyBorder="1" applyAlignment="1">
      <alignment/>
    </xf>
    <xf numFmtId="3" fontId="4" fillId="60" borderId="0" xfId="0" applyNumberFormat="1" applyFont="1" applyFill="1" applyBorder="1" applyAlignment="1">
      <alignment wrapText="1"/>
    </xf>
    <xf numFmtId="0" fontId="4" fillId="60" borderId="0" xfId="0" applyFont="1" applyFill="1" applyBorder="1" applyAlignment="1">
      <alignment horizontal="center" wrapText="1"/>
    </xf>
    <xf numFmtId="0" fontId="6" fillId="60" borderId="23" xfId="0" applyFont="1" applyFill="1" applyBorder="1" applyAlignment="1">
      <alignment horizontal="center"/>
    </xf>
    <xf numFmtId="0" fontId="6" fillId="60" borderId="0" xfId="0" applyFont="1" applyFill="1" applyBorder="1" applyAlignment="1">
      <alignment horizontal="center"/>
    </xf>
    <xf numFmtId="1" fontId="6" fillId="60" borderId="21" xfId="0" applyNumberFormat="1" applyFont="1" applyFill="1" applyBorder="1" applyAlignment="1">
      <alignment horizontal="center"/>
    </xf>
    <xf numFmtId="1" fontId="6" fillId="60" borderId="33" xfId="0" applyNumberFormat="1" applyFont="1" applyFill="1" applyBorder="1" applyAlignment="1">
      <alignment horizontal="center"/>
    </xf>
    <xf numFmtId="0" fontId="6" fillId="60" borderId="23" xfId="0" applyFont="1" applyFill="1" applyBorder="1" applyAlignment="1">
      <alignment horizontal="center"/>
    </xf>
    <xf numFmtId="0" fontId="6" fillId="60" borderId="0" xfId="0" applyFont="1" applyFill="1" applyBorder="1" applyAlignment="1">
      <alignment horizontal="center"/>
    </xf>
    <xf numFmtId="174" fontId="6" fillId="60" borderId="23" xfId="0" applyNumberFormat="1" applyFont="1" applyFill="1" applyBorder="1" applyAlignment="1">
      <alignment horizontal="center"/>
    </xf>
    <xf numFmtId="174" fontId="6" fillId="60" borderId="0" xfId="0" applyNumberFormat="1" applyFont="1" applyFill="1" applyBorder="1" applyAlignment="1">
      <alignment horizontal="center"/>
    </xf>
    <xf numFmtId="0" fontId="0" fillId="60" borderId="0" xfId="0" applyFill="1" applyAlignment="1">
      <alignment/>
    </xf>
    <xf numFmtId="0" fontId="5" fillId="60" borderId="0" xfId="0" applyFont="1" applyFill="1" applyAlignment="1">
      <alignment/>
    </xf>
    <xf numFmtId="3" fontId="0" fillId="60" borderId="0" xfId="0" applyNumberFormat="1" applyFill="1" applyAlignment="1">
      <alignment/>
    </xf>
    <xf numFmtId="173" fontId="0" fillId="60" borderId="0" xfId="105" applyNumberFormat="1" applyFont="1" applyFill="1" applyAlignment="1">
      <alignment/>
    </xf>
    <xf numFmtId="4" fontId="0" fillId="60" borderId="0" xfId="0" applyNumberFormat="1" applyFill="1" applyAlignment="1">
      <alignment/>
    </xf>
    <xf numFmtId="3" fontId="0" fillId="60" borderId="0" xfId="0" applyNumberFormat="1" applyFont="1" applyFill="1" applyAlignment="1">
      <alignment/>
    </xf>
    <xf numFmtId="3" fontId="5" fillId="60" borderId="0" xfId="0" applyNumberFormat="1" applyFont="1" applyFill="1" applyAlignment="1">
      <alignment/>
    </xf>
    <xf numFmtId="4" fontId="0" fillId="60" borderId="0" xfId="0" applyNumberFormat="1" applyFont="1" applyFill="1" applyAlignment="1">
      <alignment/>
    </xf>
    <xf numFmtId="0" fontId="0" fillId="60" borderId="0" xfId="0" applyFont="1" applyFill="1" applyAlignment="1">
      <alignment/>
    </xf>
    <xf numFmtId="6" fontId="5" fillId="60" borderId="0" xfId="0" applyNumberFormat="1" applyFont="1" applyFill="1" applyAlignment="1">
      <alignment horizontal="center"/>
    </xf>
    <xf numFmtId="0" fontId="0" fillId="60" borderId="0" xfId="0" applyFill="1" applyAlignment="1">
      <alignment horizontal="center"/>
    </xf>
    <xf numFmtId="10" fontId="0" fillId="60" borderId="0" xfId="105" applyNumberFormat="1" applyFont="1" applyFill="1" applyAlignment="1">
      <alignment/>
    </xf>
    <xf numFmtId="0" fontId="5" fillId="60" borderId="0" xfId="0" applyFont="1" applyFill="1" applyAlignment="1">
      <alignment horizontal="center"/>
    </xf>
    <xf numFmtId="3" fontId="0" fillId="60" borderId="0" xfId="0" applyNumberFormat="1" applyFill="1" applyAlignment="1">
      <alignment horizontal="center"/>
    </xf>
    <xf numFmtId="16" fontId="0" fillId="60" borderId="0" xfId="0" applyNumberFormat="1" applyFill="1" applyAlignment="1">
      <alignment/>
    </xf>
  </cellXfs>
  <cellStyles count="13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3" xfId="98"/>
    <cellStyle name="Normal 4" xfId="99"/>
    <cellStyle name="Normal 5" xfId="100"/>
    <cellStyle name="Note" xfId="101"/>
    <cellStyle name="Note 2" xfId="102"/>
    <cellStyle name="Output" xfId="103"/>
    <cellStyle name="Output 2" xfId="104"/>
    <cellStyle name="Percent" xfId="105"/>
    <cellStyle name="Percent 2" xfId="106"/>
    <cellStyle name="SAPBEXaggData" xfId="107"/>
    <cellStyle name="SAPBEXaggDataEmph" xfId="108"/>
    <cellStyle name="SAPBEXaggItem" xfId="109"/>
    <cellStyle name="SAPBEXaggItemX" xfId="110"/>
    <cellStyle name="SAPBEXchaText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tem" xfId="122"/>
    <cellStyle name="SAPBEXfilterText" xfId="123"/>
    <cellStyle name="SAPBEXformats" xfId="124"/>
    <cellStyle name="SAPBEXheaderItem" xfId="125"/>
    <cellStyle name="SAPBEXheaderText" xfId="126"/>
    <cellStyle name="SAPBEXHLevel0" xfId="127"/>
    <cellStyle name="SAPBEXHLevel0X" xfId="128"/>
    <cellStyle name="SAPBEXHLevel1" xfId="129"/>
    <cellStyle name="SAPBEXHLevel1X" xfId="130"/>
    <cellStyle name="SAPBEXHLevel2" xfId="131"/>
    <cellStyle name="SAPBEXHLevel2X" xfId="132"/>
    <cellStyle name="SAPBEXHLevel3" xfId="133"/>
    <cellStyle name="SAPBEXHLevel3X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X" xfId="142"/>
    <cellStyle name="SAPBEXtitle" xfId="143"/>
    <cellStyle name="SAPBEXundefined" xfId="144"/>
    <cellStyle name="Style 1" xfId="145"/>
    <cellStyle name="Title" xfId="146"/>
    <cellStyle name="Title 2" xfId="147"/>
    <cellStyle name="Total" xfId="148"/>
    <cellStyle name="Total 2" xfId="149"/>
    <cellStyle name="Warning Text" xfId="150"/>
    <cellStyle name="Warning Text 2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="70" zoomScaleNormal="70" zoomScalePageLayoutView="0" workbookViewId="0" topLeftCell="A1">
      <pane ySplit="8" topLeftCell="A9" activePane="bottomLeft" state="frozen"/>
      <selection pane="topLeft" activeCell="K34" sqref="K34"/>
      <selection pane="bottomLeft" activeCell="S26" sqref="S26"/>
    </sheetView>
  </sheetViews>
  <sheetFormatPr defaultColWidth="9.140625" defaultRowHeight="12.75"/>
  <cols>
    <col min="1" max="1" width="39.00390625" style="64" customWidth="1"/>
    <col min="2" max="2" width="2.140625" style="64" customWidth="1"/>
    <col min="3" max="3" width="18.140625" style="64" customWidth="1"/>
    <col min="4" max="4" width="9.57421875" style="64" customWidth="1"/>
    <col min="5" max="5" width="18.140625" style="65" bestFit="1" customWidth="1"/>
    <col min="6" max="6" width="21.57421875" style="64" customWidth="1"/>
    <col min="7" max="7" width="18.140625" style="65" customWidth="1"/>
    <col min="8" max="8" width="26.28125" style="64" bestFit="1" customWidth="1"/>
    <col min="9" max="9" width="14.7109375" style="74" customWidth="1"/>
    <col min="10" max="10" width="2.140625" style="74" customWidth="1"/>
    <col min="11" max="11" width="14.7109375" style="74" customWidth="1"/>
    <col min="12" max="12" width="1.8515625" style="74" customWidth="1"/>
    <col min="13" max="13" width="16.57421875" style="74" customWidth="1"/>
    <col min="14" max="14" width="15.7109375" style="64" customWidth="1"/>
    <col min="15" max="15" width="8.7109375" style="64" customWidth="1"/>
    <col min="16" max="16" width="16.421875" style="64" bestFit="1" customWidth="1"/>
    <col min="17" max="16384" width="9.140625" style="64" customWidth="1"/>
  </cols>
  <sheetData>
    <row r="1" spans="1:13" ht="20.25">
      <c r="A1" s="1"/>
      <c r="B1" s="2"/>
      <c r="C1" s="2"/>
      <c r="D1" s="2"/>
      <c r="E1" s="2"/>
      <c r="F1" s="2"/>
      <c r="G1" s="2"/>
      <c r="H1" s="2"/>
      <c r="I1" s="2"/>
      <c r="J1" s="58" t="s">
        <v>40</v>
      </c>
      <c r="K1" s="58"/>
      <c r="L1" s="58"/>
      <c r="M1" s="59"/>
    </row>
    <row r="2" spans="1:13" ht="23.25">
      <c r="A2" s="60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</row>
    <row r="3" spans="1:13" ht="20.25">
      <c r="A3" s="56"/>
      <c r="B3" s="57"/>
      <c r="C3" s="57"/>
      <c r="D3" s="57"/>
      <c r="E3" s="4"/>
      <c r="F3" s="57"/>
      <c r="G3" s="4"/>
      <c r="H3" s="57"/>
      <c r="I3" s="57"/>
      <c r="J3" s="57"/>
      <c r="K3" s="57"/>
      <c r="L3" s="57"/>
      <c r="M3" s="5"/>
    </row>
    <row r="4" spans="1:13" ht="20.25">
      <c r="A4" s="62" t="s">
        <v>47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</row>
    <row r="5" spans="1:13" ht="18">
      <c r="A5" s="7"/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6"/>
    </row>
    <row r="6" spans="1:13" ht="18">
      <c r="A6" s="7"/>
      <c r="B6" s="8"/>
      <c r="C6" s="4" t="s">
        <v>1</v>
      </c>
      <c r="D6" s="4"/>
      <c r="E6" s="4" t="s">
        <v>1</v>
      </c>
      <c r="F6" s="4"/>
      <c r="G6" s="4" t="s">
        <v>1</v>
      </c>
      <c r="H6" s="4"/>
      <c r="I6" s="4" t="s">
        <v>2</v>
      </c>
      <c r="J6" s="4"/>
      <c r="K6" s="4" t="s">
        <v>5</v>
      </c>
      <c r="L6" s="4"/>
      <c r="M6" s="10" t="s">
        <v>5</v>
      </c>
    </row>
    <row r="7" spans="1:13" ht="18">
      <c r="A7" s="7"/>
      <c r="B7" s="8"/>
      <c r="C7" s="11" t="s">
        <v>41</v>
      </c>
      <c r="D7" s="4"/>
      <c r="E7" s="11" t="s">
        <v>46</v>
      </c>
      <c r="F7" s="4"/>
      <c r="G7" s="11" t="s">
        <v>48</v>
      </c>
      <c r="H7" s="4" t="s">
        <v>43</v>
      </c>
      <c r="I7" s="11" t="s">
        <v>48</v>
      </c>
      <c r="J7" s="4"/>
      <c r="K7" s="4" t="s">
        <v>2</v>
      </c>
      <c r="L7" s="4"/>
      <c r="M7" s="10" t="s">
        <v>35</v>
      </c>
    </row>
    <row r="8" spans="1:13" ht="18">
      <c r="A8" s="12" t="s">
        <v>0</v>
      </c>
      <c r="B8" s="8"/>
      <c r="C8" s="4" t="s">
        <v>3</v>
      </c>
      <c r="D8" s="4"/>
      <c r="E8" s="4" t="s">
        <v>3</v>
      </c>
      <c r="F8" s="4"/>
      <c r="G8" s="4" t="s">
        <v>3</v>
      </c>
      <c r="H8" s="4" t="s">
        <v>49</v>
      </c>
      <c r="I8" s="4" t="s">
        <v>4</v>
      </c>
      <c r="J8" s="4"/>
      <c r="K8" s="4" t="s">
        <v>4</v>
      </c>
      <c r="L8" s="4"/>
      <c r="M8" s="10" t="s">
        <v>4</v>
      </c>
    </row>
    <row r="9" spans="1:13" ht="7.5" customHeight="1">
      <c r="A9" s="7"/>
      <c r="B9" s="8"/>
      <c r="C9" s="8"/>
      <c r="D9" s="8" t="s">
        <v>21</v>
      </c>
      <c r="E9" s="8"/>
      <c r="F9" s="8" t="s">
        <v>21</v>
      </c>
      <c r="G9" s="8"/>
      <c r="H9" s="8" t="s">
        <v>21</v>
      </c>
      <c r="I9" s="9"/>
      <c r="J9" s="9"/>
      <c r="K9" s="9"/>
      <c r="L9" s="9"/>
      <c r="M9" s="6"/>
    </row>
    <row r="10" spans="1:13" ht="18">
      <c r="A10" s="12" t="s">
        <v>13</v>
      </c>
      <c r="B10" s="8"/>
      <c r="C10" s="13"/>
      <c r="D10" s="13"/>
      <c r="E10" s="13"/>
      <c r="F10" s="13"/>
      <c r="G10" s="13"/>
      <c r="H10" s="13"/>
      <c r="I10" s="14"/>
      <c r="J10" s="15"/>
      <c r="K10" s="14"/>
      <c r="L10" s="9"/>
      <c r="M10" s="6"/>
    </row>
    <row r="11" spans="1:17" ht="18">
      <c r="A11" s="7" t="s">
        <v>45</v>
      </c>
      <c r="B11" s="8"/>
      <c r="C11" s="13">
        <v>75499</v>
      </c>
      <c r="D11" s="16"/>
      <c r="E11" s="13">
        <v>78642.786</v>
      </c>
      <c r="F11" s="51"/>
      <c r="G11" s="13">
        <f>77033070/1000</f>
        <v>77033.07</v>
      </c>
      <c r="H11" s="51">
        <f>SUM(G11-C11)/C11</f>
        <v>0.02031907707386862</v>
      </c>
      <c r="I11" s="17">
        <f>G11/$G$52*100</f>
        <v>10.195391575988827</v>
      </c>
      <c r="J11" s="18"/>
      <c r="K11" s="17">
        <f>0.11*100</f>
        <v>11</v>
      </c>
      <c r="L11" s="18"/>
      <c r="M11" s="19"/>
      <c r="N11" s="65"/>
      <c r="P11" s="66"/>
      <c r="Q11" s="67"/>
    </row>
    <row r="12" spans="1:17" ht="18">
      <c r="A12" s="7" t="s">
        <v>12</v>
      </c>
      <c r="B12" s="8"/>
      <c r="C12" s="13">
        <v>219424</v>
      </c>
      <c r="D12" s="16"/>
      <c r="E12" s="13">
        <v>258674.27627</v>
      </c>
      <c r="F12" s="51"/>
      <c r="G12" s="13">
        <f>268718123.48/1000</f>
        <v>268718.12348</v>
      </c>
      <c r="H12" s="51">
        <f>SUM(G12-C12)/C12</f>
        <v>0.22465237840892524</v>
      </c>
      <c r="I12" s="17">
        <f>G12/$G$52*100</f>
        <v>35.56506955316096</v>
      </c>
      <c r="J12" s="18"/>
      <c r="K12" s="17">
        <f>0.31*100</f>
        <v>31</v>
      </c>
      <c r="L12" s="18"/>
      <c r="M12" s="19"/>
      <c r="N12" s="65"/>
      <c r="P12" s="66"/>
      <c r="Q12" s="67"/>
    </row>
    <row r="13" spans="1:17" ht="18">
      <c r="A13" s="7" t="s">
        <v>27</v>
      </c>
      <c r="B13" s="8"/>
      <c r="C13" s="13">
        <v>71463</v>
      </c>
      <c r="D13" s="16"/>
      <c r="E13" s="13">
        <v>87174.88352</v>
      </c>
      <c r="F13" s="51"/>
      <c r="G13" s="13">
        <f>93155393/1000</f>
        <v>93155.393</v>
      </c>
      <c r="H13" s="51">
        <f>SUM(G13-C13)/C13</f>
        <v>0.3035471922533338</v>
      </c>
      <c r="I13" s="17">
        <f>G13/$G$52*100</f>
        <v>12.329194579031167</v>
      </c>
      <c r="J13" s="18"/>
      <c r="K13" s="17">
        <f>0.1*100</f>
        <v>10</v>
      </c>
      <c r="L13" s="18"/>
      <c r="M13" s="19"/>
      <c r="N13" s="65"/>
      <c r="P13" s="66"/>
      <c r="Q13" s="67"/>
    </row>
    <row r="14" spans="1:17" ht="18">
      <c r="A14" s="7" t="s">
        <v>33</v>
      </c>
      <c r="B14" s="8"/>
      <c r="C14" s="13">
        <v>70701</v>
      </c>
      <c r="D14" s="16"/>
      <c r="E14" s="13">
        <v>86807.63072</v>
      </c>
      <c r="F14" s="51"/>
      <c r="G14" s="13">
        <f>94786320.14/1000</f>
        <v>94786.32014</v>
      </c>
      <c r="H14" s="51">
        <f>SUM(G14-C14)/C14</f>
        <v>0.3406644904598237</v>
      </c>
      <c r="I14" s="17">
        <f>G14/$G$52*100-1</f>
        <v>11.545049157126101</v>
      </c>
      <c r="J14" s="18"/>
      <c r="K14" s="17">
        <f>0.1*100</f>
        <v>10</v>
      </c>
      <c r="L14" s="18"/>
      <c r="M14" s="19"/>
      <c r="N14" s="68"/>
      <c r="O14" s="65"/>
      <c r="P14" s="69"/>
      <c r="Q14" s="67"/>
    </row>
    <row r="15" spans="1:15" ht="11.25" customHeight="1">
      <c r="A15" s="7"/>
      <c r="B15" s="8"/>
      <c r="C15" s="13"/>
      <c r="D15" s="13"/>
      <c r="E15" s="13"/>
      <c r="F15" s="52"/>
      <c r="G15" s="13"/>
      <c r="H15" s="13"/>
      <c r="I15" s="17"/>
      <c r="J15" s="18"/>
      <c r="K15" s="17"/>
      <c r="L15" s="18"/>
      <c r="M15" s="19"/>
      <c r="N15" s="68"/>
      <c r="O15" s="65"/>
    </row>
    <row r="16" spans="1:21" ht="18.75" thickBot="1">
      <c r="A16" s="12" t="s">
        <v>28</v>
      </c>
      <c r="B16" s="8"/>
      <c r="C16" s="20">
        <f>SUM(C11:C15)</f>
        <v>437087</v>
      </c>
      <c r="D16" s="21"/>
      <c r="E16" s="20">
        <f>SUM(E11:E15)</f>
        <v>511299.57651000004</v>
      </c>
      <c r="F16" s="53"/>
      <c r="G16" s="20">
        <f>SUM(G11:G15)-1</f>
        <v>533691.90662</v>
      </c>
      <c r="H16" s="21"/>
      <c r="I16" s="17"/>
      <c r="J16" s="18"/>
      <c r="K16" s="18"/>
      <c r="L16" s="18"/>
      <c r="M16" s="19"/>
      <c r="N16" s="68"/>
      <c r="O16" s="65"/>
      <c r="P16" s="70"/>
      <c r="Q16" s="65"/>
      <c r="R16" s="65"/>
      <c r="S16" s="65"/>
      <c r="T16" s="65"/>
      <c r="U16" s="65"/>
    </row>
    <row r="17" spans="1:21" ht="18">
      <c r="A17" s="12"/>
      <c r="B17" s="8"/>
      <c r="C17" s="13"/>
      <c r="D17" s="13"/>
      <c r="E17" s="13"/>
      <c r="F17" s="52"/>
      <c r="G17" s="13"/>
      <c r="H17" s="13"/>
      <c r="I17" s="17"/>
      <c r="J17" s="18"/>
      <c r="K17" s="18"/>
      <c r="L17" s="18"/>
      <c r="M17" s="19"/>
      <c r="N17" s="68"/>
      <c r="O17" s="65"/>
      <c r="Q17" s="65"/>
      <c r="R17" s="65"/>
      <c r="S17" s="65"/>
      <c r="T17" s="65"/>
      <c r="U17" s="65"/>
    </row>
    <row r="18" spans="1:21" ht="18.75" thickBot="1">
      <c r="A18" s="12" t="s">
        <v>17</v>
      </c>
      <c r="B18" s="8"/>
      <c r="C18" s="22">
        <f>SUM(C16)</f>
        <v>437087</v>
      </c>
      <c r="D18" s="13"/>
      <c r="E18" s="22">
        <f>E16</f>
        <v>511299.57651000004</v>
      </c>
      <c r="F18" s="51"/>
      <c r="G18" s="22">
        <f>G16</f>
        <v>533691.90662</v>
      </c>
      <c r="H18" s="51">
        <f>SUM(G18-C18)/C18</f>
        <v>0.22101985787726477</v>
      </c>
      <c r="I18" s="23">
        <f>G18/G52*100-1</f>
        <v>69.63457251446637</v>
      </c>
      <c r="J18" s="18"/>
      <c r="K18" s="23">
        <f>SUM(K11:K17)</f>
        <v>62</v>
      </c>
      <c r="L18" s="18"/>
      <c r="M18" s="24" t="s">
        <v>36</v>
      </c>
      <c r="N18" s="68"/>
      <c r="Q18" s="65"/>
      <c r="R18" s="65"/>
      <c r="S18" s="65"/>
      <c r="T18" s="65"/>
      <c r="U18" s="65"/>
    </row>
    <row r="19" spans="1:21" ht="15" customHeight="1" thickTop="1">
      <c r="A19" s="7"/>
      <c r="B19" s="8"/>
      <c r="C19" s="13"/>
      <c r="D19" s="13"/>
      <c r="E19" s="13"/>
      <c r="F19" s="52"/>
      <c r="G19" s="13"/>
      <c r="H19" s="13"/>
      <c r="I19" s="17"/>
      <c r="J19" s="18"/>
      <c r="K19" s="18"/>
      <c r="L19" s="18"/>
      <c r="M19" s="25"/>
      <c r="N19" s="68"/>
      <c r="Q19" s="65"/>
      <c r="R19" s="65"/>
      <c r="S19" s="65"/>
      <c r="T19" s="65"/>
      <c r="U19" s="65"/>
    </row>
    <row r="20" spans="1:21" ht="18">
      <c r="A20" s="12" t="s">
        <v>7</v>
      </c>
      <c r="B20" s="8"/>
      <c r="C20" s="13"/>
      <c r="D20" s="13"/>
      <c r="E20" s="13"/>
      <c r="F20" s="52"/>
      <c r="G20" s="13"/>
      <c r="H20" s="13"/>
      <c r="I20" s="17"/>
      <c r="J20" s="18"/>
      <c r="K20" s="18"/>
      <c r="L20" s="18"/>
      <c r="M20" s="25"/>
      <c r="N20" s="68"/>
      <c r="Q20" s="65"/>
      <c r="R20" s="65"/>
      <c r="S20" s="65"/>
      <c r="T20" s="65"/>
      <c r="U20" s="65"/>
    </row>
    <row r="21" spans="1:21" ht="15" customHeight="1">
      <c r="A21" s="12"/>
      <c r="B21" s="8"/>
      <c r="C21" s="13"/>
      <c r="D21" s="13"/>
      <c r="E21" s="13"/>
      <c r="F21" s="52"/>
      <c r="G21" s="13"/>
      <c r="H21" s="13"/>
      <c r="I21" s="17"/>
      <c r="J21" s="18"/>
      <c r="K21" s="18"/>
      <c r="L21" s="18"/>
      <c r="M21" s="25"/>
      <c r="N21" s="68"/>
      <c r="O21" s="65"/>
      <c r="P21" s="65"/>
      <c r="Q21" s="65"/>
      <c r="R21" s="65"/>
      <c r="S21" s="65"/>
      <c r="T21" s="65"/>
      <c r="U21" s="65"/>
    </row>
    <row r="22" spans="1:21" ht="18">
      <c r="A22" s="7" t="s">
        <v>8</v>
      </c>
      <c r="B22" s="8"/>
      <c r="C22" s="13">
        <v>20571</v>
      </c>
      <c r="D22" s="13"/>
      <c r="E22" s="13">
        <v>20587.3119397993</v>
      </c>
      <c r="F22" s="51"/>
      <c r="G22" s="13">
        <f>E22</f>
        <v>20587.3119397993</v>
      </c>
      <c r="H22" s="51">
        <f>SUM(G22-C22)/C22</f>
        <v>0.000792958037980632</v>
      </c>
      <c r="I22" s="26"/>
      <c r="J22" s="18"/>
      <c r="K22" s="27"/>
      <c r="L22" s="18"/>
      <c r="M22" s="28"/>
      <c r="N22" s="68"/>
      <c r="P22" s="65"/>
      <c r="Q22" s="65"/>
      <c r="R22" s="65"/>
      <c r="S22" s="65"/>
      <c r="T22" s="65"/>
      <c r="U22" s="65"/>
    </row>
    <row r="23" spans="1:21" ht="18.75" thickBot="1">
      <c r="A23" s="12" t="s">
        <v>29</v>
      </c>
      <c r="B23" s="8"/>
      <c r="C23" s="29">
        <f>SUM(C22)</f>
        <v>20571</v>
      </c>
      <c r="D23" s="13"/>
      <c r="E23" s="29">
        <f>SUM(E22)</f>
        <v>20587.3119397993</v>
      </c>
      <c r="F23" s="54"/>
      <c r="G23" s="29">
        <f>SUM(G22)</f>
        <v>20587.3119397993</v>
      </c>
      <c r="H23" s="30"/>
      <c r="I23" s="31">
        <f>G23/G52*100</f>
        <v>2.7247480429286273</v>
      </c>
      <c r="J23" s="18"/>
      <c r="K23" s="26">
        <v>5</v>
      </c>
      <c r="L23" s="18"/>
      <c r="M23" s="32" t="s">
        <v>37</v>
      </c>
      <c r="N23" s="68"/>
      <c r="O23" s="65"/>
      <c r="P23" s="65"/>
      <c r="Q23" s="65"/>
      <c r="R23" s="65"/>
      <c r="S23" s="65"/>
      <c r="T23" s="65"/>
      <c r="U23" s="65"/>
    </row>
    <row r="24" spans="1:16" ht="15" customHeight="1" thickTop="1">
      <c r="A24" s="7"/>
      <c r="B24" s="8"/>
      <c r="C24" s="13"/>
      <c r="D24" s="13"/>
      <c r="E24" s="13"/>
      <c r="F24" s="52"/>
      <c r="G24" s="13"/>
      <c r="H24" s="13"/>
      <c r="I24" s="17"/>
      <c r="J24" s="18"/>
      <c r="K24" s="18"/>
      <c r="L24" s="18"/>
      <c r="M24" s="25"/>
      <c r="N24" s="68"/>
      <c r="P24" s="65"/>
    </row>
    <row r="25" spans="1:16" ht="18">
      <c r="A25" s="12" t="s">
        <v>6</v>
      </c>
      <c r="B25" s="8"/>
      <c r="C25" s="13"/>
      <c r="D25" s="13"/>
      <c r="E25" s="13"/>
      <c r="F25" s="52"/>
      <c r="G25" s="13"/>
      <c r="H25" s="13"/>
      <c r="I25" s="17"/>
      <c r="J25" s="18"/>
      <c r="K25" s="18"/>
      <c r="L25" s="18"/>
      <c r="M25" s="25"/>
      <c r="N25" s="68"/>
      <c r="O25" s="65"/>
      <c r="P25" s="65"/>
    </row>
    <row r="26" spans="1:16" ht="15" customHeight="1">
      <c r="A26" s="7"/>
      <c r="B26" s="8"/>
      <c r="C26" s="13"/>
      <c r="D26" s="13"/>
      <c r="E26" s="13"/>
      <c r="F26" s="52"/>
      <c r="G26" s="13"/>
      <c r="H26" s="13"/>
      <c r="I26" s="17"/>
      <c r="J26" s="18"/>
      <c r="K26" s="18"/>
      <c r="L26" s="18"/>
      <c r="M26" s="25"/>
      <c r="N26" s="68"/>
      <c r="P26" s="65"/>
    </row>
    <row r="27" spans="1:16" ht="18">
      <c r="A27" s="7" t="s">
        <v>20</v>
      </c>
      <c r="B27" s="8"/>
      <c r="C27" s="13">
        <v>53481</v>
      </c>
      <c r="D27" s="33"/>
      <c r="E27" s="13">
        <v>52590.24746</v>
      </c>
      <c r="F27" s="51"/>
      <c r="G27" s="13">
        <f>52495517.42/1000</f>
        <v>52495.517420000004</v>
      </c>
      <c r="H27" s="51">
        <f>SUM(G27-C27)/C27</f>
        <v>-0.018426779230006848</v>
      </c>
      <c r="I27" s="17"/>
      <c r="J27" s="18"/>
      <c r="K27" s="18"/>
      <c r="L27" s="18"/>
      <c r="M27" s="25"/>
      <c r="N27" s="68"/>
      <c r="O27" s="65"/>
      <c r="P27" s="65"/>
    </row>
    <row r="28" spans="1:16" ht="18.75" thickBot="1">
      <c r="A28" s="12" t="s">
        <v>16</v>
      </c>
      <c r="B28" s="8"/>
      <c r="C28" s="20">
        <f>SUM(C27)</f>
        <v>53481</v>
      </c>
      <c r="D28" s="13"/>
      <c r="E28" s="20">
        <f>E27</f>
        <v>52590.24746</v>
      </c>
      <c r="F28" s="11"/>
      <c r="G28" s="20">
        <f>G27</f>
        <v>52495.517420000004</v>
      </c>
      <c r="H28" s="34"/>
      <c r="I28" s="35">
        <f>G28/G52*100</f>
        <v>6.94782586337326</v>
      </c>
      <c r="J28" s="18"/>
      <c r="K28" s="35">
        <v>10</v>
      </c>
      <c r="L28" s="18"/>
      <c r="M28" s="36" t="s">
        <v>38</v>
      </c>
      <c r="N28" s="68"/>
      <c r="P28" s="65"/>
    </row>
    <row r="29" spans="1:16" ht="15" customHeight="1">
      <c r="A29" s="7"/>
      <c r="B29" s="8"/>
      <c r="C29" s="13"/>
      <c r="D29" s="13"/>
      <c r="E29" s="13"/>
      <c r="F29" s="52"/>
      <c r="G29" s="13"/>
      <c r="H29" s="13"/>
      <c r="I29" s="17"/>
      <c r="J29" s="18"/>
      <c r="K29" s="18"/>
      <c r="L29" s="18"/>
      <c r="M29" s="25"/>
      <c r="N29" s="68"/>
      <c r="O29" s="65"/>
      <c r="P29" s="65"/>
    </row>
    <row r="30" spans="1:16" ht="18">
      <c r="A30" s="12" t="s">
        <v>14</v>
      </c>
      <c r="B30" s="8"/>
      <c r="C30" s="13"/>
      <c r="D30" s="13"/>
      <c r="E30" s="13"/>
      <c r="F30" s="52"/>
      <c r="G30" s="13"/>
      <c r="H30" s="13"/>
      <c r="I30" s="17"/>
      <c r="J30" s="18"/>
      <c r="K30" s="18"/>
      <c r="L30" s="18"/>
      <c r="M30" s="25"/>
      <c r="N30" s="68"/>
      <c r="P30" s="65"/>
    </row>
    <row r="31" spans="1:16" ht="15" customHeight="1">
      <c r="A31" s="7"/>
      <c r="B31" s="8"/>
      <c r="C31" s="37"/>
      <c r="D31" s="38"/>
      <c r="E31" s="37"/>
      <c r="F31" s="55"/>
      <c r="G31" s="37"/>
      <c r="H31" s="38"/>
      <c r="I31" s="17"/>
      <c r="J31" s="18"/>
      <c r="K31" s="18"/>
      <c r="L31" s="18"/>
      <c r="M31" s="25"/>
      <c r="N31" s="68"/>
      <c r="O31" s="65"/>
      <c r="P31" s="65"/>
    </row>
    <row r="32" spans="1:16" ht="18">
      <c r="A32" s="7" t="s">
        <v>18</v>
      </c>
      <c r="B32" s="8"/>
      <c r="C32" s="13">
        <v>69401</v>
      </c>
      <c r="D32" s="16"/>
      <c r="E32" s="13">
        <v>83044.42049</v>
      </c>
      <c r="F32" s="51"/>
      <c r="G32" s="13">
        <f>SUM(77206853.3+43044.15)/1000</f>
        <v>77249.89745</v>
      </c>
      <c r="H32" s="51">
        <f>SUM(G32-C32)/C32</f>
        <v>0.11309487543407161</v>
      </c>
      <c r="I32" s="17">
        <f>G32/G52*100</f>
        <v>10.224088871282563</v>
      </c>
      <c r="J32" s="18"/>
      <c r="K32" s="17">
        <v>10</v>
      </c>
      <c r="L32" s="18"/>
      <c r="M32" s="39">
        <v>10</v>
      </c>
      <c r="N32" s="68"/>
      <c r="P32" s="65"/>
    </row>
    <row r="33" spans="1:16" ht="18">
      <c r="A33" s="7" t="s">
        <v>19</v>
      </c>
      <c r="B33" s="8"/>
      <c r="C33" s="13">
        <v>17577</v>
      </c>
      <c r="D33" s="16"/>
      <c r="E33" s="13">
        <v>21109.80903</v>
      </c>
      <c r="F33" s="51"/>
      <c r="G33" s="13">
        <f>20079910.01/1000</f>
        <v>20079.910010000003</v>
      </c>
      <c r="H33" s="51">
        <f>SUM(G33-C33)/C33</f>
        <v>0.1423968828582809</v>
      </c>
      <c r="I33" s="17">
        <f>G33/G52*100</f>
        <v>2.6575929709482917</v>
      </c>
      <c r="J33" s="18"/>
      <c r="K33" s="17">
        <v>3</v>
      </c>
      <c r="L33" s="18"/>
      <c r="M33" s="39">
        <v>3</v>
      </c>
      <c r="N33" s="68"/>
      <c r="O33" s="65"/>
      <c r="P33" s="65"/>
    </row>
    <row r="34" spans="1:16" ht="18.75" thickBot="1">
      <c r="A34" s="12" t="s">
        <v>15</v>
      </c>
      <c r="B34" s="8"/>
      <c r="C34" s="20">
        <f>SUM(C32:C33)</f>
        <v>86978</v>
      </c>
      <c r="D34" s="13"/>
      <c r="E34" s="20">
        <f>SUM(E32:E33)</f>
        <v>104154.22952000001</v>
      </c>
      <c r="F34" s="51"/>
      <c r="G34" s="20">
        <f>SUM(G32:G33)</f>
        <v>97329.80746000001</v>
      </c>
      <c r="H34" s="51">
        <f>SUM(G34-C34)/C34</f>
        <v>0.11901638874198085</v>
      </c>
      <c r="I34" s="35">
        <f>SUM(I32:I33)</f>
        <v>12.881681842230854</v>
      </c>
      <c r="J34" s="18"/>
      <c r="K34" s="35">
        <f>SUM(K32:K33)</f>
        <v>13</v>
      </c>
      <c r="L34" s="18"/>
      <c r="M34" s="36" t="s">
        <v>39</v>
      </c>
      <c r="N34" s="68"/>
      <c r="P34" s="65"/>
    </row>
    <row r="35" spans="1:16" ht="15" customHeight="1">
      <c r="A35" s="12"/>
      <c r="B35" s="8"/>
      <c r="C35" s="13"/>
      <c r="D35" s="13"/>
      <c r="E35" s="13"/>
      <c r="F35" s="52"/>
      <c r="G35" s="13"/>
      <c r="H35" s="13"/>
      <c r="I35" s="17"/>
      <c r="J35" s="18"/>
      <c r="K35" s="17"/>
      <c r="L35" s="18"/>
      <c r="M35" s="25"/>
      <c r="N35" s="68"/>
      <c r="O35" s="65"/>
      <c r="P35" s="65"/>
    </row>
    <row r="36" spans="1:16" ht="18">
      <c r="A36" s="12" t="s">
        <v>22</v>
      </c>
      <c r="B36" s="8"/>
      <c r="C36" s="13"/>
      <c r="D36" s="13"/>
      <c r="E36" s="13"/>
      <c r="F36" s="52"/>
      <c r="G36" s="13"/>
      <c r="H36" s="13"/>
      <c r="I36" s="17"/>
      <c r="J36" s="18"/>
      <c r="K36" s="17"/>
      <c r="L36" s="18"/>
      <c r="M36" s="25"/>
      <c r="N36" s="68"/>
      <c r="P36" s="65"/>
    </row>
    <row r="37" spans="1:16" ht="15" customHeight="1">
      <c r="A37" s="12"/>
      <c r="B37" s="8"/>
      <c r="C37" s="13"/>
      <c r="D37" s="13"/>
      <c r="E37" s="13"/>
      <c r="F37" s="52"/>
      <c r="G37" s="13"/>
      <c r="H37" s="13"/>
      <c r="I37" s="17"/>
      <c r="J37" s="18"/>
      <c r="K37" s="17"/>
      <c r="L37" s="18"/>
      <c r="M37" s="25"/>
      <c r="N37" s="68"/>
      <c r="O37" s="65"/>
      <c r="P37" s="65"/>
    </row>
    <row r="38" spans="1:16" ht="18">
      <c r="A38" s="7" t="s">
        <v>30</v>
      </c>
      <c r="B38" s="8"/>
      <c r="C38" s="13">
        <v>27071</v>
      </c>
      <c r="D38" s="21"/>
      <c r="E38" s="13">
        <v>28318.00079</v>
      </c>
      <c r="F38" s="51"/>
      <c r="G38" s="13">
        <f>28182345.69/1000</f>
        <v>28182.345690000002</v>
      </c>
      <c r="H38" s="51">
        <f>SUM(G38-C38)/C38</f>
        <v>0.04105299730338746</v>
      </c>
      <c r="I38" s="17">
        <f>G38/G52*100</f>
        <v>3.7299571448915514</v>
      </c>
      <c r="J38" s="18"/>
      <c r="K38" s="17">
        <v>5</v>
      </c>
      <c r="L38" s="18"/>
      <c r="M38" s="39">
        <v>5</v>
      </c>
      <c r="N38" s="68"/>
      <c r="P38" s="65"/>
    </row>
    <row r="39" spans="1:16" ht="18">
      <c r="A39" s="7" t="s">
        <v>24</v>
      </c>
      <c r="B39" s="8"/>
      <c r="C39" s="41">
        <v>29216</v>
      </c>
      <c r="D39" s="40"/>
      <c r="E39" s="41">
        <v>28988.79103</v>
      </c>
      <c r="F39" s="51"/>
      <c r="G39" s="41">
        <f>29208566.85/1000</f>
        <v>29208.566850000003</v>
      </c>
      <c r="H39" s="51">
        <f>SUM(G39-C39)/C39</f>
        <v>-0.00025442052300099645</v>
      </c>
      <c r="I39" s="17">
        <f>G39/G52*100</f>
        <v>3.8657783781588413</v>
      </c>
      <c r="J39" s="18"/>
      <c r="K39" s="17">
        <v>5</v>
      </c>
      <c r="L39" s="18"/>
      <c r="M39" s="39">
        <v>5</v>
      </c>
      <c r="N39" s="68"/>
      <c r="O39" s="65"/>
      <c r="P39" s="65"/>
    </row>
    <row r="40" spans="1:16" ht="18.75" thickBot="1">
      <c r="A40" s="12" t="s">
        <v>23</v>
      </c>
      <c r="B40" s="8"/>
      <c r="C40" s="20">
        <f>SUM(C38:C39)</f>
        <v>56287</v>
      </c>
      <c r="D40" s="13"/>
      <c r="E40" s="42">
        <f>SUM(E38:E39)</f>
        <v>57306.79182</v>
      </c>
      <c r="F40" s="51"/>
      <c r="G40" s="42">
        <f>SUM(G38:G39)</f>
        <v>57390.912540000005</v>
      </c>
      <c r="H40" s="51">
        <f>SUM(G40-C40)/C40</f>
        <v>0.019612211345426206</v>
      </c>
      <c r="I40" s="35">
        <f>SUM(I38:I39)</f>
        <v>7.595735523050393</v>
      </c>
      <c r="J40" s="18"/>
      <c r="K40" s="35">
        <f>SUM(K38:K39)</f>
        <v>10</v>
      </c>
      <c r="L40" s="18"/>
      <c r="M40" s="36" t="s">
        <v>38</v>
      </c>
      <c r="N40" s="68"/>
      <c r="P40" s="65"/>
    </row>
    <row r="41" spans="1:16" ht="15" customHeight="1">
      <c r="A41" s="12"/>
      <c r="B41" s="8"/>
      <c r="C41" s="13"/>
      <c r="D41" s="13"/>
      <c r="E41" s="13"/>
      <c r="F41" s="40"/>
      <c r="G41" s="13"/>
      <c r="H41" s="40"/>
      <c r="I41" s="17"/>
      <c r="J41" s="15"/>
      <c r="K41" s="14"/>
      <c r="L41" s="9"/>
      <c r="M41" s="6"/>
      <c r="N41" s="68"/>
      <c r="O41" s="65"/>
      <c r="P41" s="65"/>
    </row>
    <row r="42" spans="1:16" ht="18">
      <c r="A42" s="12" t="s">
        <v>9</v>
      </c>
      <c r="B42" s="8"/>
      <c r="C42" s="13"/>
      <c r="D42" s="13"/>
      <c r="E42" s="13"/>
      <c r="F42" s="13"/>
      <c r="G42" s="13"/>
      <c r="H42" s="13"/>
      <c r="I42" s="17"/>
      <c r="J42" s="15"/>
      <c r="K42" s="9"/>
      <c r="L42" s="9"/>
      <c r="M42" s="6"/>
      <c r="N42" s="68"/>
      <c r="P42" s="65"/>
    </row>
    <row r="43" spans="1:14" ht="15" customHeight="1">
      <c r="A43" s="7"/>
      <c r="B43" s="8"/>
      <c r="C43" s="13"/>
      <c r="D43" s="13"/>
      <c r="E43" s="13"/>
      <c r="F43" s="13"/>
      <c r="G43" s="13"/>
      <c r="H43" s="13"/>
      <c r="I43" s="17"/>
      <c r="J43" s="15"/>
      <c r="K43" s="9"/>
      <c r="L43" s="9"/>
      <c r="M43" s="6"/>
      <c r="N43" s="68"/>
    </row>
    <row r="44" spans="1:14" ht="18">
      <c r="A44" s="7" t="s">
        <v>26</v>
      </c>
      <c r="B44" s="8"/>
      <c r="C44" s="13">
        <v>44</v>
      </c>
      <c r="D44" s="21"/>
      <c r="E44" s="13">
        <v>10.68216</v>
      </c>
      <c r="F44" s="21"/>
      <c r="G44" s="13">
        <v>781.01611</v>
      </c>
      <c r="H44" s="21"/>
      <c r="I44" s="17"/>
      <c r="J44" s="15"/>
      <c r="K44" s="9"/>
      <c r="L44" s="9"/>
      <c r="M44" s="43"/>
      <c r="N44" s="68"/>
    </row>
    <row r="45" spans="1:14" ht="18">
      <c r="A45" s="7" t="s">
        <v>31</v>
      </c>
      <c r="B45" s="44"/>
      <c r="C45" s="45">
        <v>10048</v>
      </c>
      <c r="D45" s="21"/>
      <c r="E45" s="45">
        <v>8053.62084</v>
      </c>
      <c r="F45" s="21"/>
      <c r="G45" s="45">
        <v>1471.222490000002</v>
      </c>
      <c r="H45" s="21"/>
      <c r="I45" s="17"/>
      <c r="J45" s="15"/>
      <c r="K45" s="9"/>
      <c r="L45" s="9"/>
      <c r="M45" s="6"/>
      <c r="N45" s="71"/>
    </row>
    <row r="46" spans="1:14" ht="18">
      <c r="A46" s="7" t="s">
        <v>25</v>
      </c>
      <c r="B46" s="8"/>
      <c r="C46" s="13">
        <v>-6388</v>
      </c>
      <c r="D46" s="21"/>
      <c r="E46" s="13">
        <v>-12272.302</v>
      </c>
      <c r="F46" s="51"/>
      <c r="G46" s="13">
        <v>-10386.03</v>
      </c>
      <c r="H46" s="51"/>
      <c r="I46" s="17"/>
      <c r="J46" s="15"/>
      <c r="K46" s="9"/>
      <c r="L46" s="9"/>
      <c r="M46" s="43"/>
      <c r="N46" s="71"/>
    </row>
    <row r="47" spans="1:14" ht="18">
      <c r="A47" s="7" t="s">
        <v>32</v>
      </c>
      <c r="B47" s="8"/>
      <c r="C47" s="13">
        <v>1437</v>
      </c>
      <c r="D47" s="21"/>
      <c r="E47" s="13">
        <v>19.557</v>
      </c>
      <c r="F47" s="21"/>
      <c r="G47" s="13">
        <v>2.699</v>
      </c>
      <c r="H47" s="21"/>
      <c r="I47" s="17"/>
      <c r="J47" s="15"/>
      <c r="K47" s="9"/>
      <c r="L47" s="9"/>
      <c r="M47" s="43"/>
      <c r="N47" s="68"/>
    </row>
    <row r="48" spans="1:14" ht="18">
      <c r="A48" s="7" t="s">
        <v>10</v>
      </c>
      <c r="B48" s="8"/>
      <c r="C48" s="13">
        <v>1306.3821400000124</v>
      </c>
      <c r="D48" s="44"/>
      <c r="E48" s="13">
        <v>1006.925970000013</v>
      </c>
      <c r="F48" s="44"/>
      <c r="G48" s="13">
        <v>2053.183050000013</v>
      </c>
      <c r="H48" s="21"/>
      <c r="I48" s="17"/>
      <c r="J48" s="15"/>
      <c r="K48" s="9"/>
      <c r="L48" s="9"/>
      <c r="M48" s="6"/>
      <c r="N48" s="71"/>
    </row>
    <row r="49" spans="1:14" ht="18">
      <c r="A49" s="7" t="s">
        <v>42</v>
      </c>
      <c r="B49" s="8"/>
      <c r="C49" s="13">
        <v>150</v>
      </c>
      <c r="D49" s="44"/>
      <c r="E49" s="13">
        <v>150</v>
      </c>
      <c r="F49" s="44"/>
      <c r="G49" s="13">
        <v>150</v>
      </c>
      <c r="H49" s="21"/>
      <c r="I49" s="17"/>
      <c r="J49" s="15"/>
      <c r="K49" s="9"/>
      <c r="L49" s="9"/>
      <c r="M49" s="6"/>
      <c r="N49" s="71"/>
    </row>
    <row r="50" spans="1:14" ht="18.75" thickBot="1">
      <c r="A50" s="12" t="s">
        <v>34</v>
      </c>
      <c r="B50" s="8"/>
      <c r="C50" s="20">
        <f>SUM(C44:C49)</f>
        <v>6597.382140000012</v>
      </c>
      <c r="D50" s="13"/>
      <c r="E50" s="20">
        <f>SUM(E44:E49)</f>
        <v>-3031.516029999987</v>
      </c>
      <c r="F50" s="13"/>
      <c r="G50" s="20">
        <f>SUM(G44:G49)</f>
        <v>-5927.909349999985</v>
      </c>
      <c r="H50" s="13"/>
      <c r="I50" s="35">
        <f>G50/G52*100</f>
        <v>-0.7845637860494881</v>
      </c>
      <c r="J50" s="15"/>
      <c r="K50" s="35">
        <v>0</v>
      </c>
      <c r="L50" s="9"/>
      <c r="M50" s="6"/>
      <c r="N50" s="68"/>
    </row>
    <row r="51" spans="1:14" ht="18">
      <c r="A51" s="7"/>
      <c r="B51" s="8"/>
      <c r="C51" s="13"/>
      <c r="D51" s="13"/>
      <c r="E51" s="13"/>
      <c r="F51" s="13"/>
      <c r="G51" s="13"/>
      <c r="H51" s="13"/>
      <c r="I51" s="46"/>
      <c r="J51" s="15"/>
      <c r="K51" s="9"/>
      <c r="L51" s="9"/>
      <c r="M51" s="6"/>
      <c r="N51" s="68"/>
    </row>
    <row r="52" spans="1:14" ht="18.75" thickBot="1">
      <c r="A52" s="12" t="s">
        <v>11</v>
      </c>
      <c r="B52" s="8"/>
      <c r="C52" s="42">
        <f>C50+C40+C34+C28+C23+C18</f>
        <v>661001.38214</v>
      </c>
      <c r="D52" s="13"/>
      <c r="E52" s="42">
        <f>E50+E40+E34+E28+E23+E16</f>
        <v>742906.6412197994</v>
      </c>
      <c r="F52" s="51"/>
      <c r="G52" s="42">
        <f>G50+G40+G34+G28+G23+G16</f>
        <v>755567.5466297993</v>
      </c>
      <c r="H52" s="51">
        <f>SUM(G52-C52)/C52</f>
        <v>0.1430650026534592</v>
      </c>
      <c r="I52" s="35">
        <f>SUM(I18+I23+I28+I34+I40+I50)+1</f>
        <v>100</v>
      </c>
      <c r="J52" s="15"/>
      <c r="K52" s="35">
        <f>SUM(K18+K23+K28+K34+K40+K50)</f>
        <v>100</v>
      </c>
      <c r="L52" s="9"/>
      <c r="M52" s="6"/>
      <c r="N52" s="68"/>
    </row>
    <row r="53" spans="1:14" ht="18.75" thickBot="1">
      <c r="A53" s="47"/>
      <c r="B53" s="48"/>
      <c r="C53" s="48"/>
      <c r="D53" s="48"/>
      <c r="E53" s="42"/>
      <c r="F53" s="48"/>
      <c r="G53" s="42"/>
      <c r="H53" s="48"/>
      <c r="I53" s="49"/>
      <c r="J53" s="49"/>
      <c r="K53" s="49"/>
      <c r="L53" s="49"/>
      <c r="M53" s="50"/>
      <c r="N53" s="68"/>
    </row>
    <row r="54" spans="3:14" ht="18">
      <c r="C54" s="66"/>
      <c r="E54" s="64"/>
      <c r="F54" s="72"/>
      <c r="G54" s="64"/>
      <c r="I54" s="73"/>
      <c r="N54" s="68"/>
    </row>
    <row r="55" spans="5:14" ht="18">
      <c r="E55" s="64"/>
      <c r="F55" s="72"/>
      <c r="G55" s="75"/>
      <c r="I55" s="76"/>
      <c r="N55" s="68"/>
    </row>
    <row r="56" spans="5:14" ht="18">
      <c r="E56" s="64"/>
      <c r="F56" s="72"/>
      <c r="G56" s="66"/>
      <c r="I56" s="73"/>
      <c r="N56" s="68"/>
    </row>
    <row r="57" spans="5:14" ht="18">
      <c r="E57" s="64"/>
      <c r="G57" s="66"/>
      <c r="I57" s="76"/>
      <c r="N57" s="68"/>
    </row>
    <row r="58" spans="5:14" ht="17.25" customHeight="1">
      <c r="E58" s="72"/>
      <c r="G58" s="66"/>
      <c r="N58" s="68"/>
    </row>
    <row r="59" spans="5:14" ht="18">
      <c r="E59" s="72"/>
      <c r="F59" s="72"/>
      <c r="G59" s="70"/>
      <c r="N59" s="68"/>
    </row>
    <row r="60" spans="3:14" ht="18">
      <c r="C60" s="66"/>
      <c r="E60" s="72"/>
      <c r="G60" s="70"/>
      <c r="N60" s="68"/>
    </row>
    <row r="61" spans="5:14" ht="18">
      <c r="E61" s="70"/>
      <c r="G61" s="70"/>
      <c r="N61" s="68"/>
    </row>
    <row r="62" spans="5:14" ht="18">
      <c r="E62" s="70"/>
      <c r="G62" s="70"/>
      <c r="N62" s="68"/>
    </row>
    <row r="63" spans="5:14" ht="18">
      <c r="E63" s="70"/>
      <c r="G63" s="70"/>
      <c r="I63" s="77"/>
      <c r="N63" s="68"/>
    </row>
    <row r="64" spans="5:14" ht="18">
      <c r="E64" s="70"/>
      <c r="G64" s="70"/>
      <c r="N64" s="68"/>
    </row>
    <row r="65" spans="7:14" ht="18">
      <c r="G65" s="70"/>
      <c r="N65" s="68"/>
    </row>
    <row r="66" spans="7:14" ht="18">
      <c r="G66" s="70"/>
      <c r="I66" s="77"/>
      <c r="N66" s="68"/>
    </row>
    <row r="67" spans="7:14" ht="18">
      <c r="G67" s="70"/>
      <c r="N67" s="68"/>
    </row>
    <row r="68" ht="18">
      <c r="G68" s="70"/>
    </row>
    <row r="69" spans="1:7" ht="18">
      <c r="A69" s="78"/>
      <c r="G69" s="70"/>
    </row>
    <row r="70" spans="1:7" ht="18">
      <c r="A70" s="78"/>
      <c r="G70" s="70"/>
    </row>
    <row r="71" ht="18">
      <c r="G71" s="70"/>
    </row>
  </sheetData>
  <sheetProtection/>
  <mergeCells count="3">
    <mergeCell ref="J1:M1"/>
    <mergeCell ref="A2:L2"/>
    <mergeCell ref="A4:L4"/>
  </mergeCells>
  <printOptions/>
  <pageMargins left="0.37" right="0.17" top="0.77" bottom="0.68" header="0.5118110236220472" footer="0.5118110236220472"/>
  <pageSetup fitToHeight="1" fitToWidth="1" horizontalDpi="600" verticalDpi="600" orientation="portrait" paperSize="9" scale="48" r:id="rId1"/>
  <ignoredErrors>
    <ignoredError sqref="H34 H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GBruce</dc:creator>
  <cp:keywords/>
  <dc:description/>
  <cp:lastModifiedBy>Shelley Jones</cp:lastModifiedBy>
  <cp:lastPrinted>2016-10-13T08:11:33Z</cp:lastPrinted>
  <dcterms:created xsi:type="dcterms:W3CDTF">2010-08-09T08:29:20Z</dcterms:created>
  <dcterms:modified xsi:type="dcterms:W3CDTF">2016-11-21T16:25:26Z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0x0101000226E4B75CFA47B488D2CEFE4DCFDD64004981DA7C7B526043881B0D157E5C153A00422979003FCE9440A14FECFA93AF0F5A</vt:lpwstr>
  </property>
  <property fmtid="{D5CDD505-2E9C-101B-9397-08002B2CF9AE}" pid="3" name="TaxCatchAll">
    <vt:lpwstr/>
  </property>
  <property fmtid="{D5CDD505-2E9C-101B-9397-08002B2CF9AE}" pid="4" name="Financial Date">
    <vt:lpwstr>2016-10-31T00:00:00Z</vt:lpwstr>
  </property>
  <property fmtid="{D5CDD505-2E9C-101B-9397-08002B2CF9AE}" pid="5" name="TaxKeywordTaxHTField">
    <vt:lpwstr/>
  </property>
  <property fmtid="{D5CDD505-2E9C-101B-9397-08002B2CF9AE}" pid="6" name="HarrowProtectiveMarking">
    <vt:lpwstr>Official</vt:lpwstr>
  </property>
  <property fmtid="{D5CDD505-2E9C-101B-9397-08002B2CF9AE}" pid="7" name="HarrowDescription">
    <vt:lpwstr/>
  </property>
  <property fmtid="{D5CDD505-2E9C-101B-9397-08002B2CF9AE}" pid="8" name="Manager">
    <vt:lpwstr>Valuation</vt:lpwstr>
  </property>
  <property fmtid="{D5CDD505-2E9C-101B-9397-08002B2CF9AE}" pid="9" name="TaxKeyword">
    <vt:lpwstr/>
  </property>
  <property fmtid="{D5CDD505-2E9C-101B-9397-08002B2CF9AE}" pid="10" name="Month">
    <vt:lpwstr>October</vt:lpwstr>
  </property>
  <property fmtid="{D5CDD505-2E9C-101B-9397-08002B2CF9AE}" pid="11" name="Fiscal Year">
    <vt:lpwstr>FY 2016-17</vt:lpwstr>
  </property>
</Properties>
</file>